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'Лист1'!$A$1:$M$46</definedName>
  </definedNames>
  <calcPr fullCalcOnLoad="1"/>
</workbook>
</file>

<file path=xl/sharedStrings.xml><?xml version="1.0" encoding="utf-8"?>
<sst xmlns="http://schemas.openxmlformats.org/spreadsheetml/2006/main" count="89" uniqueCount="77">
  <si>
    <t>СОГЛАСОВАНО</t>
  </si>
  <si>
    <t>Витебского облисполкома</t>
  </si>
  <si>
    <t>УТВЕРЖДЕНО</t>
  </si>
  <si>
    <t>Наименование объекта</t>
  </si>
  <si>
    <t>№ п/п</t>
  </si>
  <si>
    <t>Стоимость проведения капитального ремонта, руб.</t>
  </si>
  <si>
    <t>сметная</t>
  </si>
  <si>
    <t>договорная</t>
  </si>
  <si>
    <t>всего</t>
  </si>
  <si>
    <t>в том числе</t>
  </si>
  <si>
    <t>бюджет</t>
  </si>
  <si>
    <t xml:space="preserve"> </t>
  </si>
  <si>
    <t>Начальник главного управления ЖКХ</t>
  </si>
  <si>
    <t>Раздел 1. Объекты с вводом площади в текущем году</t>
  </si>
  <si>
    <t xml:space="preserve">Итого по разделу 1: </t>
  </si>
  <si>
    <t>Раздел 2. Объекты без ввода площади в текущем году</t>
  </si>
  <si>
    <t xml:space="preserve">Итого по разделу 3: </t>
  </si>
  <si>
    <t xml:space="preserve">Итого по разделу 4: </t>
  </si>
  <si>
    <t>ВСЕГО по графику:</t>
  </si>
  <si>
    <t>Финансовый отдел Россонского</t>
  </si>
  <si>
    <t>районного исполнительного комитета</t>
  </si>
  <si>
    <t>исполнительного комитета</t>
  </si>
  <si>
    <t>Решение Россонского районного</t>
  </si>
  <si>
    <t>Сроки проведения капитального ремонта</t>
  </si>
  <si>
    <t>начало, месяц, год</t>
  </si>
  <si>
    <t>окончание, месяц, год</t>
  </si>
  <si>
    <t>сумма от внесения платы за капитальный ремонт гражданами и арендаторами нежилых помещений</t>
  </si>
  <si>
    <t>Информация по объектам текущего графика капитального ремонта жилищного фонда</t>
  </si>
  <si>
    <t>Нормативный срок производства работ</t>
  </si>
  <si>
    <t xml:space="preserve">Сроки проведения капитального ремонта </t>
  </si>
  <si>
    <t>Виды ремонтно-сроительных работ</t>
  </si>
  <si>
    <t>Подрядная организация</t>
  </si>
  <si>
    <t xml:space="preserve">начало, месяц, год </t>
  </si>
  <si>
    <t>_________________ Е.Е. Зенько</t>
  </si>
  <si>
    <t>Ремонт кровли, отмостки, фасада с устранением продуваемости, ремонт штукатурки и окраска цоколя, козырьков; замена окон и дверей во вспомогательных помещениях и МОП; устройство системы молниезащиты; установка АПИ; замена системы электроснабжения.</t>
  </si>
  <si>
    <t xml:space="preserve">Текущий график капитального ремонта жилищного фонда Россонского района на 2023 год </t>
  </si>
  <si>
    <t>"___"______________ 2023 г.</t>
  </si>
  <si>
    <t>План финансирования 2023 года, руб</t>
  </si>
  <si>
    <t>кредиторская задолженность на 01.01.2023</t>
  </si>
  <si>
    <t>стоимость работ на 2023 год</t>
  </si>
  <si>
    <t>Раздел 3. Объекты по капитальному ремонту отдельных конструктивных элементов</t>
  </si>
  <si>
    <t>Раздел 4. Разработка проектной документации</t>
  </si>
  <si>
    <t>Раздел 5. Затраты заказчика</t>
  </si>
  <si>
    <t xml:space="preserve">Итого по разделу 5: </t>
  </si>
  <si>
    <t xml:space="preserve">Итого по разделу 2: </t>
  </si>
  <si>
    <t>_____________Ю.А. Дядёло</t>
  </si>
  <si>
    <t>1.</t>
  </si>
  <si>
    <t>2.</t>
  </si>
  <si>
    <t>3.</t>
  </si>
  <si>
    <t>4.</t>
  </si>
  <si>
    <t>5.</t>
  </si>
  <si>
    <t>6.</t>
  </si>
  <si>
    <t>7.</t>
  </si>
  <si>
    <t>8.</t>
  </si>
  <si>
    <t>Директор Государственного предприятия "Новополоцкая управляющая компания" _____________________  А.А. Шакель</t>
  </si>
  <si>
    <t>Оплата выдачи всех видов ТУ; услуги МЧС; СЭС; ЭФИ;АН; ЦСМС; ТН; РЭС; опломбировка/ распломбирование счётчиков (вода, свет, тепло); услуги ГСтрН.</t>
  </si>
  <si>
    <t>УП ЖКХ Россонского района</t>
  </si>
  <si>
    <t>Использовано средств на 01.01.2023 г., руб</t>
  </si>
  <si>
    <t>Общая площадь квартир жилых домов, 
тыс. кв. м.</t>
  </si>
  <si>
    <t>Ввод площади в текущем году, 
тыс. кв. м.</t>
  </si>
  <si>
    <t>Капитальный ремонт жилого дома № 7 по ул. Октябрьская в г.п. Россоны</t>
  </si>
  <si>
    <t>Капитальный ремонт жилого дома № 2 по ул. Ленина в г.п. Россоны</t>
  </si>
  <si>
    <t>Капитальный ремонт жилого дома № 4 по пер. Строительный в г.п. Россоны</t>
  </si>
  <si>
    <t>Капитальный ремонт жилого дома № 34 по ул. Лапенко в г.п. Россоны</t>
  </si>
  <si>
    <t>Капитальный ремонт жилого дома № 6 по ул. Зайченко в г.п. Россоны</t>
  </si>
  <si>
    <t>Капитальный ремонт жилого дома № 19 по ул. Береговая в д. Заборье Россонского района</t>
  </si>
  <si>
    <t>Капитальный ремонт жилого дома № 19 по ул. Интернациональная в д. Заборье Россонского района</t>
  </si>
  <si>
    <t>Капитальный ремонт жилого дома № 16 по ул. Сельская в аг. Краснополье Россонского района</t>
  </si>
  <si>
    <t>Стоимость 1 кв. м., руб.</t>
  </si>
  <si>
    <t>Первый заместитель директора</t>
  </si>
  <si>
    <t>_______________________</t>
  </si>
  <si>
    <t>В.О.Хмелёв</t>
  </si>
  <si>
    <t>Главный бухгалтер</t>
  </si>
  <si>
    <t>И.П.Юркова</t>
  </si>
  <si>
    <t>Начальник СПЭ</t>
  </si>
  <si>
    <t>М.М.Хлудкова</t>
  </si>
  <si>
    <t>№ 22.12.2023 г.№764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</si>
</sst>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"/>
    <numFmt numFmtId="166" formatCode="0.0"/>
    <numFmt numFmtId="167" formatCode="#,##0.0"/>
    <numFmt numFmtId="168" formatCode="#,##0.000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9"/>
      <name val="Times New Roman"/>
      <family val="1"/>
    </font>
    <font>
      <sz val="20"/>
      <name val="Times New Roman"/>
      <family val="1"/>
    </font>
    <font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i/>
      <sz val="14"/>
      <name val="Times New Roman"/>
      <family val="1"/>
    </font>
    <font>
      <sz val="11"/>
      <name val="Arial"/>
      <family val="2"/>
    </font>
    <font>
      <sz val="10"/>
      <color indexed="36"/>
      <name val="Arial Cyr"/>
      <family val="0"/>
    </font>
    <font>
      <sz val="12"/>
      <name val="Arial"/>
      <family val="2"/>
    </font>
    <font>
      <b/>
      <sz val="12"/>
      <color indexed="36"/>
      <name val="Arial"/>
      <family val="2"/>
    </font>
    <font>
      <b/>
      <sz val="16"/>
      <color indexed="36"/>
      <name val="Arial"/>
      <family val="2"/>
    </font>
    <font>
      <b/>
      <sz val="14"/>
      <color indexed="36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2"/>
      <color indexed="56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1"/>
      <color indexed="60"/>
      <name val="Arial"/>
      <family val="2"/>
    </font>
    <font>
      <b/>
      <sz val="11"/>
      <color indexed="56"/>
      <name val="Arial"/>
      <family val="2"/>
    </font>
    <font>
      <b/>
      <sz val="11"/>
      <name val="Arial Cyr"/>
      <family val="0"/>
    </font>
    <font>
      <b/>
      <sz val="12"/>
      <color indexed="5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Arial Cyr"/>
      <family val="0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7030A0"/>
      <name val="Arial Cyr"/>
      <family val="0"/>
    </font>
    <font>
      <b/>
      <sz val="16"/>
      <color rgb="FF7030A0"/>
      <name val="Arial"/>
      <family val="2"/>
    </font>
    <font>
      <b/>
      <sz val="11"/>
      <color rgb="FFC00000"/>
      <name val="Arial"/>
      <family val="2"/>
    </font>
    <font>
      <b/>
      <sz val="11"/>
      <color rgb="FF002060"/>
      <name val="Arial"/>
      <family val="2"/>
    </font>
    <font>
      <b/>
      <sz val="14"/>
      <color rgb="FF7030A0"/>
      <name val="Arial"/>
      <family val="2"/>
    </font>
    <font>
      <b/>
      <sz val="12"/>
      <color rgb="FF7030A0"/>
      <name val="Arial"/>
      <family val="2"/>
    </font>
    <font>
      <b/>
      <sz val="12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4" fontId="13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Alignment="1">
      <alignment horizontal="right" vertical="center"/>
    </xf>
    <xf numFmtId="17" fontId="2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Fill="1" applyAlignment="1">
      <alignment horizontal="right" vertical="center"/>
    </xf>
    <xf numFmtId="165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/>
    </xf>
    <xf numFmtId="4" fontId="31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vertical="top" wrapText="1"/>
    </xf>
    <xf numFmtId="4" fontId="33" fillId="0" borderId="0" xfId="0" applyNumberFormat="1" applyFont="1" applyFill="1" applyAlignment="1">
      <alignment horizontal="right" vertical="center" wrapText="1"/>
    </xf>
    <xf numFmtId="4" fontId="33" fillId="0" borderId="0" xfId="0" applyNumberFormat="1" applyFont="1" applyFill="1" applyAlignment="1">
      <alignment horizontal="right" vertical="center"/>
    </xf>
    <xf numFmtId="0" fontId="3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4" fontId="13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73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/>
    </xf>
    <xf numFmtId="0" fontId="9" fillId="0" borderId="10" xfId="0" applyFont="1" applyFill="1" applyBorder="1" applyAlignment="1">
      <alignment horizontal="right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2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2" fontId="2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17" fontId="8" fillId="0" borderId="10" xfId="0" applyNumberFormat="1" applyFont="1" applyFill="1" applyBorder="1" applyAlignment="1">
      <alignment vertical="top" wrapText="1"/>
    </xf>
    <xf numFmtId="17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wrapText="1"/>
    </xf>
    <xf numFmtId="4" fontId="27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74" fillId="0" borderId="0" xfId="0" applyNumberFormat="1" applyFont="1" applyFill="1" applyBorder="1" applyAlignment="1">
      <alignment horizontal="right" vertical="center" wrapText="1"/>
    </xf>
    <xf numFmtId="4" fontId="7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76" fillId="0" borderId="0" xfId="0" applyFont="1" applyFill="1" applyBorder="1" applyAlignment="1">
      <alignment vertical="top" wrapText="1"/>
    </xf>
    <xf numFmtId="4" fontId="76" fillId="0" borderId="0" xfId="0" applyNumberFormat="1" applyFont="1" applyFill="1" applyBorder="1" applyAlignment="1">
      <alignment vertical="top" wrapText="1"/>
    </xf>
    <xf numFmtId="4" fontId="17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center" vertical="center"/>
    </xf>
    <xf numFmtId="4" fontId="7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6" fillId="0" borderId="0" xfId="0" applyFont="1" applyFill="1" applyAlignment="1">
      <alignment vertical="top" wrapText="1"/>
    </xf>
    <xf numFmtId="4" fontId="76" fillId="0" borderId="0" xfId="0" applyNumberFormat="1" applyFont="1" applyFill="1" applyAlignment="1">
      <alignment vertical="top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9" fontId="78" fillId="0" borderId="0" xfId="0" applyNumberFormat="1" applyFont="1" applyFill="1" applyBorder="1" applyAlignment="1">
      <alignment horizontal="center" vertical="center" wrapText="1"/>
    </xf>
    <xf numFmtId="3" fontId="78" fillId="0" borderId="0" xfId="0" applyNumberFormat="1" applyFont="1" applyFill="1" applyBorder="1" applyAlignment="1">
      <alignment horizontal="center" vertical="center"/>
    </xf>
    <xf numFmtId="9" fontId="25" fillId="0" borderId="0" xfId="0" applyNumberFormat="1" applyFont="1" applyFill="1" applyBorder="1" applyAlignment="1">
      <alignment horizontal="center" vertical="center" wrapText="1"/>
    </xf>
    <xf numFmtId="168" fontId="25" fillId="0" borderId="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4" fontId="79" fillId="0" borderId="0" xfId="0" applyNumberFormat="1" applyFont="1" applyFill="1" applyBorder="1" applyAlignment="1">
      <alignment horizontal="right" vertical="top" wrapText="1"/>
    </xf>
    <xf numFmtId="4" fontId="79" fillId="0" borderId="0" xfId="0" applyNumberFormat="1" applyFont="1" applyFill="1" applyBorder="1" applyAlignment="1">
      <alignment horizontal="right" vertical="center" wrapText="1"/>
    </xf>
    <xf numFmtId="4" fontId="80" fillId="0" borderId="0" xfId="0" applyNumberFormat="1" applyFont="1" applyFill="1" applyBorder="1" applyAlignment="1">
      <alignment horizontal="right" vertical="center" wrapText="1"/>
    </xf>
    <xf numFmtId="17" fontId="4" fillId="0" borderId="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/>
    </xf>
    <xf numFmtId="4" fontId="29" fillId="0" borderId="0" xfId="0" applyNumberFormat="1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4" fillId="0" borderId="0" xfId="4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" fontId="81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left" vertical="top" wrapText="1"/>
    </xf>
    <xf numFmtId="0" fontId="8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78" fillId="0" borderId="0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67" fontId="25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tabSelected="1" view="pageBreakPreview" zoomScale="73" zoomScaleNormal="73" zoomScaleSheetLayoutView="73" zoomScalePageLayoutView="0" workbookViewId="0" topLeftCell="A1">
      <selection activeCell="G77" sqref="G77"/>
    </sheetView>
  </sheetViews>
  <sheetFormatPr defaultColWidth="9.00390625" defaultRowHeight="12.75"/>
  <cols>
    <col min="1" max="1" width="4.375" style="24" customWidth="1"/>
    <col min="2" max="2" width="41.125" style="24" customWidth="1"/>
    <col min="3" max="3" width="14.125" style="24" customWidth="1"/>
    <col min="4" max="4" width="10.75390625" style="24" customWidth="1"/>
    <col min="5" max="5" width="12.00390625" style="24" customWidth="1"/>
    <col min="6" max="6" width="11.625" style="24" customWidth="1"/>
    <col min="7" max="8" width="14.25390625" style="24" bestFit="1" customWidth="1"/>
    <col min="9" max="9" width="13.125" style="24" customWidth="1"/>
    <col min="10" max="10" width="12.875" style="25" customWidth="1"/>
    <col min="11" max="11" width="13.25390625" style="25" customWidth="1"/>
    <col min="12" max="12" width="13.00390625" style="25" customWidth="1"/>
    <col min="13" max="13" width="18.875" style="25" customWidth="1"/>
    <col min="14" max="14" width="15.375" style="26" customWidth="1"/>
    <col min="15" max="15" width="16.25390625" style="3" customWidth="1"/>
    <col min="16" max="16" width="16.25390625" style="1" customWidth="1"/>
    <col min="17" max="17" width="13.25390625" style="1" customWidth="1"/>
    <col min="18" max="18" width="9.125" style="1" customWidth="1"/>
    <col min="19" max="19" width="16.375" style="1" customWidth="1"/>
    <col min="20" max="16384" width="9.125" style="1" customWidth="1"/>
  </cols>
  <sheetData>
    <row r="1" spans="1:15" s="23" customFormat="1" ht="18.75">
      <c r="A1" s="105" t="s">
        <v>0</v>
      </c>
      <c r="B1" s="105"/>
      <c r="C1" s="105"/>
      <c r="D1" s="19"/>
      <c r="E1" s="19"/>
      <c r="F1" s="105" t="s">
        <v>0</v>
      </c>
      <c r="G1" s="105"/>
      <c r="H1" s="105"/>
      <c r="I1" s="19"/>
      <c r="J1" s="20"/>
      <c r="K1" s="105" t="s">
        <v>2</v>
      </c>
      <c r="L1" s="105"/>
      <c r="M1" s="105"/>
      <c r="N1" s="21"/>
      <c r="O1" s="22"/>
    </row>
    <row r="2" spans="1:19" s="23" customFormat="1" ht="18.75">
      <c r="A2" s="19" t="s">
        <v>12</v>
      </c>
      <c r="B2" s="19"/>
      <c r="C2" s="19"/>
      <c r="D2" s="19"/>
      <c r="E2" s="19"/>
      <c r="F2" s="105" t="s">
        <v>19</v>
      </c>
      <c r="G2" s="105"/>
      <c r="H2" s="105"/>
      <c r="I2" s="19"/>
      <c r="J2" s="20"/>
      <c r="K2" s="105" t="s">
        <v>22</v>
      </c>
      <c r="L2" s="105"/>
      <c r="M2" s="105"/>
      <c r="N2" s="21"/>
      <c r="O2" s="22"/>
      <c r="P2" s="99"/>
      <c r="Q2" s="99"/>
      <c r="R2" s="128"/>
      <c r="S2" s="128"/>
    </row>
    <row r="3" spans="1:19" s="23" customFormat="1" ht="18.75">
      <c r="A3" s="19" t="s">
        <v>1</v>
      </c>
      <c r="B3" s="19"/>
      <c r="C3" s="19"/>
      <c r="D3" s="19"/>
      <c r="E3" s="19"/>
      <c r="F3" s="105" t="s">
        <v>20</v>
      </c>
      <c r="G3" s="105"/>
      <c r="H3" s="105"/>
      <c r="I3" s="105"/>
      <c r="J3" s="20"/>
      <c r="K3" s="106" t="s">
        <v>21</v>
      </c>
      <c r="L3" s="106"/>
      <c r="M3" s="106"/>
      <c r="N3" s="21"/>
      <c r="O3" s="22"/>
      <c r="P3" s="99"/>
      <c r="Q3" s="99"/>
      <c r="R3" s="128"/>
      <c r="S3" s="128"/>
    </row>
    <row r="4" spans="1:19" s="23" customFormat="1" ht="18.75">
      <c r="A4" s="19" t="s">
        <v>45</v>
      </c>
      <c r="B4" s="19"/>
      <c r="C4" s="19"/>
      <c r="D4" s="19"/>
      <c r="E4" s="19"/>
      <c r="F4" s="105" t="s">
        <v>33</v>
      </c>
      <c r="G4" s="105"/>
      <c r="H4" s="105"/>
      <c r="I4" s="19"/>
      <c r="J4" s="20"/>
      <c r="K4" s="19" t="s">
        <v>76</v>
      </c>
      <c r="L4" s="19"/>
      <c r="M4" s="20"/>
      <c r="N4" s="99"/>
      <c r="O4" s="99"/>
      <c r="P4" s="107"/>
      <c r="Q4" s="107"/>
      <c r="R4" s="130"/>
      <c r="S4" s="130"/>
    </row>
    <row r="5" spans="1:19" s="23" customFormat="1" ht="18.75">
      <c r="A5" s="105" t="s">
        <v>36</v>
      </c>
      <c r="B5" s="105"/>
      <c r="C5" s="105"/>
      <c r="D5" s="19"/>
      <c r="E5" s="19"/>
      <c r="F5" s="105" t="s">
        <v>36</v>
      </c>
      <c r="G5" s="105"/>
      <c r="H5" s="105"/>
      <c r="I5" s="19"/>
      <c r="J5" s="20"/>
      <c r="K5" s="19"/>
      <c r="L5" s="20"/>
      <c r="M5" s="20"/>
      <c r="N5" s="99"/>
      <c r="O5" s="99"/>
      <c r="P5" s="107"/>
      <c r="Q5" s="107"/>
      <c r="R5" s="130"/>
      <c r="S5" s="130"/>
    </row>
    <row r="6" spans="2:19" ht="26.25" customHeight="1">
      <c r="B6" s="24" t="s">
        <v>11</v>
      </c>
      <c r="N6" s="107"/>
      <c r="O6" s="107"/>
      <c r="P6" s="107"/>
      <c r="Q6" s="107"/>
      <c r="R6" s="130"/>
      <c r="S6" s="130"/>
    </row>
    <row r="7" spans="1:19" ht="28.5" customHeight="1">
      <c r="A7" s="109" t="s">
        <v>35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7"/>
      <c r="O7" s="107"/>
      <c r="P7" s="110"/>
      <c r="Q7" s="110"/>
      <c r="R7" s="131"/>
      <c r="S7" s="131"/>
    </row>
    <row r="8" spans="1:19" ht="2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107"/>
      <c r="O8" s="107"/>
      <c r="P8" s="75"/>
      <c r="Q8" s="76"/>
      <c r="R8" s="77"/>
      <c r="S8" s="78"/>
    </row>
    <row r="9" spans="1:17" ht="27" customHeight="1">
      <c r="A9" s="100" t="s">
        <v>4</v>
      </c>
      <c r="B9" s="100" t="s">
        <v>3</v>
      </c>
      <c r="C9" s="100" t="s">
        <v>58</v>
      </c>
      <c r="D9" s="100" t="s">
        <v>59</v>
      </c>
      <c r="E9" s="100" t="s">
        <v>23</v>
      </c>
      <c r="F9" s="100"/>
      <c r="G9" s="100" t="s">
        <v>5</v>
      </c>
      <c r="H9" s="100"/>
      <c r="I9" s="100" t="s">
        <v>57</v>
      </c>
      <c r="J9" s="100" t="s">
        <v>37</v>
      </c>
      <c r="K9" s="100"/>
      <c r="L9" s="100"/>
      <c r="M9" s="100"/>
      <c r="N9" s="110"/>
      <c r="O9" s="110"/>
      <c r="P9" s="131"/>
      <c r="Q9" s="131"/>
    </row>
    <row r="10" spans="1:17" ht="18" customHeight="1">
      <c r="A10" s="100"/>
      <c r="B10" s="100"/>
      <c r="C10" s="100"/>
      <c r="D10" s="100"/>
      <c r="E10" s="100" t="s">
        <v>24</v>
      </c>
      <c r="F10" s="100" t="s">
        <v>25</v>
      </c>
      <c r="G10" s="100" t="s">
        <v>6</v>
      </c>
      <c r="H10" s="100" t="s">
        <v>7</v>
      </c>
      <c r="I10" s="100"/>
      <c r="J10" s="100" t="s">
        <v>8</v>
      </c>
      <c r="K10" s="100" t="s">
        <v>9</v>
      </c>
      <c r="L10" s="100"/>
      <c r="M10" s="100"/>
      <c r="N10" s="75"/>
      <c r="O10" s="76"/>
      <c r="P10" s="77"/>
      <c r="Q10" s="78"/>
    </row>
    <row r="11" spans="1:13" ht="1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 t="s">
        <v>38</v>
      </c>
      <c r="L11" s="100" t="s">
        <v>39</v>
      </c>
      <c r="M11" s="100"/>
    </row>
    <row r="12" spans="1:20" ht="63.7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94" t="s">
        <v>10</v>
      </c>
      <c r="M12" s="94" t="s">
        <v>26</v>
      </c>
      <c r="O12" s="88"/>
      <c r="Q12" s="99"/>
      <c r="R12" s="99"/>
      <c r="S12" s="128"/>
      <c r="T12" s="128"/>
    </row>
    <row r="13" spans="1:20" s="27" customFormat="1" ht="12.75">
      <c r="A13" s="94">
        <v>1</v>
      </c>
      <c r="B13" s="94">
        <v>2</v>
      </c>
      <c r="C13" s="94">
        <v>3</v>
      </c>
      <c r="D13" s="94">
        <v>4</v>
      </c>
      <c r="E13" s="94">
        <v>5</v>
      </c>
      <c r="F13" s="94">
        <v>6</v>
      </c>
      <c r="G13" s="94">
        <v>7</v>
      </c>
      <c r="H13" s="94">
        <v>8</v>
      </c>
      <c r="I13" s="94">
        <v>9</v>
      </c>
      <c r="J13" s="94">
        <v>10</v>
      </c>
      <c r="K13" s="94">
        <v>11</v>
      </c>
      <c r="L13" s="94">
        <v>12</v>
      </c>
      <c r="M13" s="94">
        <v>13</v>
      </c>
      <c r="N13" s="26"/>
      <c r="O13" s="3"/>
      <c r="Q13" s="99"/>
      <c r="R13" s="99"/>
      <c r="S13" s="128"/>
      <c r="T13" s="128"/>
    </row>
    <row r="14" spans="1:20" ht="22.5" customHeight="1">
      <c r="A14" s="101" t="s">
        <v>13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Q14" s="129"/>
      <c r="R14" s="129"/>
      <c r="S14" s="130"/>
      <c r="T14" s="130"/>
    </row>
    <row r="15" spans="1:20" s="30" customFormat="1" ht="31.5">
      <c r="A15" s="28">
        <v>1</v>
      </c>
      <c r="B15" s="9" t="s">
        <v>60</v>
      </c>
      <c r="C15" s="10">
        <v>0.667</v>
      </c>
      <c r="D15" s="10">
        <f>C15</f>
        <v>0.667</v>
      </c>
      <c r="E15" s="11">
        <v>45017</v>
      </c>
      <c r="F15" s="11">
        <v>45170</v>
      </c>
      <c r="G15" s="12">
        <v>313393</v>
      </c>
      <c r="H15" s="12">
        <f>I15+J15</f>
        <v>324852</v>
      </c>
      <c r="I15" s="12"/>
      <c r="J15" s="12">
        <f>K15+L15+M15</f>
        <v>324852</v>
      </c>
      <c r="K15" s="12"/>
      <c r="L15" s="12">
        <v>185132</v>
      </c>
      <c r="M15" s="12">
        <v>139720</v>
      </c>
      <c r="N15" s="14">
        <f>H15-I15-J15</f>
        <v>0</v>
      </c>
      <c r="O15" s="15">
        <f>J15-L15-M15</f>
        <v>0</v>
      </c>
      <c r="P15" s="29"/>
      <c r="Q15" s="129"/>
      <c r="R15" s="129"/>
      <c r="S15" s="130"/>
      <c r="T15" s="130"/>
    </row>
    <row r="16" spans="1:20" s="30" customFormat="1" ht="21" customHeight="1">
      <c r="A16" s="28"/>
      <c r="B16" s="31" t="s">
        <v>14</v>
      </c>
      <c r="C16" s="17">
        <f>SUM(C15:C15)</f>
        <v>0.667</v>
      </c>
      <c r="D16" s="17">
        <f>SUM(D15:D15)</f>
        <v>0.667</v>
      </c>
      <c r="E16" s="32"/>
      <c r="F16" s="32"/>
      <c r="G16" s="13">
        <f aca="true" t="shared" si="0" ref="G16:M16">SUM(G15:G15)</f>
        <v>313393</v>
      </c>
      <c r="H16" s="13">
        <f t="shared" si="0"/>
        <v>324852</v>
      </c>
      <c r="I16" s="13">
        <f t="shared" si="0"/>
        <v>0</v>
      </c>
      <c r="J16" s="13">
        <f t="shared" si="0"/>
        <v>324852</v>
      </c>
      <c r="K16" s="13">
        <f t="shared" si="0"/>
        <v>0</v>
      </c>
      <c r="L16" s="13">
        <f t="shared" si="0"/>
        <v>185132</v>
      </c>
      <c r="M16" s="13">
        <f t="shared" si="0"/>
        <v>139720</v>
      </c>
      <c r="N16" s="14">
        <f>H16-I16-J16</f>
        <v>0</v>
      </c>
      <c r="O16" s="15">
        <f>J16-L16-M16</f>
        <v>0</v>
      </c>
      <c r="Q16" s="129"/>
      <c r="R16" s="129"/>
      <c r="S16" s="130"/>
      <c r="T16" s="130"/>
    </row>
    <row r="17" spans="1:20" ht="22.5" customHeight="1">
      <c r="A17" s="101" t="s">
        <v>15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3"/>
      <c r="N17" s="14"/>
      <c r="O17" s="15"/>
      <c r="Q17" s="110"/>
      <c r="R17" s="110"/>
      <c r="S17" s="131"/>
      <c r="T17" s="131"/>
    </row>
    <row r="18" spans="1:20" s="30" customFormat="1" ht="37.5" customHeight="1">
      <c r="A18" s="28">
        <v>1</v>
      </c>
      <c r="B18" s="9" t="s">
        <v>61</v>
      </c>
      <c r="C18" s="10">
        <v>1.463</v>
      </c>
      <c r="D18" s="10"/>
      <c r="E18" s="11">
        <v>45261</v>
      </c>
      <c r="F18" s="11">
        <v>45383</v>
      </c>
      <c r="G18" s="12">
        <v>710045</v>
      </c>
      <c r="H18" s="12">
        <f>611973+5789</f>
        <v>617762</v>
      </c>
      <c r="I18" s="12"/>
      <c r="J18" s="12">
        <f>K18+L18+M18</f>
        <v>45636</v>
      </c>
      <c r="K18" s="12"/>
      <c r="L18" s="12">
        <f>14865+3</f>
        <v>14868</v>
      </c>
      <c r="M18" s="12">
        <v>30768</v>
      </c>
      <c r="N18" s="14">
        <f>H18-I18-J18</f>
        <v>572126</v>
      </c>
      <c r="O18" s="15">
        <f>J18-L18-M18</f>
        <v>0</v>
      </c>
      <c r="P18" s="89"/>
      <c r="Q18" s="75"/>
      <c r="R18" s="76"/>
      <c r="S18" s="77"/>
      <c r="T18" s="78"/>
    </row>
    <row r="19" spans="1:20" s="30" customFormat="1" ht="37.5" customHeight="1">
      <c r="A19" s="28">
        <v>2</v>
      </c>
      <c r="B19" s="9" t="s">
        <v>62</v>
      </c>
      <c r="C19" s="10">
        <v>0.369</v>
      </c>
      <c r="D19" s="10"/>
      <c r="E19" s="11">
        <v>45261</v>
      </c>
      <c r="F19" s="11">
        <v>45352</v>
      </c>
      <c r="G19" s="12">
        <v>270000</v>
      </c>
      <c r="H19" s="12">
        <v>250000</v>
      </c>
      <c r="I19" s="12"/>
      <c r="J19" s="12">
        <f>K19+L19+M19</f>
        <v>1</v>
      </c>
      <c r="K19" s="12"/>
      <c r="L19" s="12"/>
      <c r="M19" s="12">
        <v>1</v>
      </c>
      <c r="N19" s="14">
        <f>H19-I19-J19</f>
        <v>249999</v>
      </c>
      <c r="O19" s="15">
        <f>J19-L19-M19</f>
        <v>0</v>
      </c>
      <c r="P19" s="33"/>
      <c r="Q19" s="75"/>
      <c r="R19" s="76"/>
      <c r="S19" s="77"/>
      <c r="T19" s="78"/>
    </row>
    <row r="20" spans="1:17" s="30" customFormat="1" ht="37.5" customHeight="1">
      <c r="A20" s="28">
        <v>3</v>
      </c>
      <c r="B20" s="9" t="s">
        <v>63</v>
      </c>
      <c r="C20" s="10">
        <v>0.421</v>
      </c>
      <c r="D20" s="10"/>
      <c r="E20" s="11">
        <v>45261</v>
      </c>
      <c r="F20" s="11">
        <v>45352</v>
      </c>
      <c r="G20" s="12">
        <v>310000</v>
      </c>
      <c r="H20" s="12">
        <v>290000</v>
      </c>
      <c r="I20" s="12"/>
      <c r="J20" s="12">
        <f>K20+L20+M20</f>
        <v>1</v>
      </c>
      <c r="K20" s="12"/>
      <c r="L20" s="12"/>
      <c r="M20" s="12">
        <v>1</v>
      </c>
      <c r="N20" s="14">
        <f>H20-I20-J20</f>
        <v>289999</v>
      </c>
      <c r="O20" s="15">
        <f>J20-L20-M20</f>
        <v>0</v>
      </c>
      <c r="P20" s="33"/>
      <c r="Q20" s="34"/>
    </row>
    <row r="21" spans="1:18" s="30" customFormat="1" ht="37.5" customHeight="1">
      <c r="A21" s="28">
        <v>4</v>
      </c>
      <c r="B21" s="9" t="s">
        <v>64</v>
      </c>
      <c r="C21" s="10">
        <v>0.717</v>
      </c>
      <c r="D21" s="10"/>
      <c r="E21" s="11">
        <v>45261</v>
      </c>
      <c r="F21" s="11">
        <v>45352</v>
      </c>
      <c r="G21" s="12">
        <v>310000</v>
      </c>
      <c r="H21" s="12">
        <v>290000</v>
      </c>
      <c r="I21" s="12"/>
      <c r="J21" s="12">
        <f>K21+L21+M21</f>
        <v>1</v>
      </c>
      <c r="K21" s="12"/>
      <c r="L21" s="12"/>
      <c r="M21" s="12">
        <v>1</v>
      </c>
      <c r="N21" s="14">
        <f>H21-I21-J21</f>
        <v>289999</v>
      </c>
      <c r="O21" s="15">
        <f>J21-L21-M21</f>
        <v>0</v>
      </c>
      <c r="P21" s="35"/>
      <c r="Q21" s="33"/>
      <c r="R21" s="34"/>
    </row>
    <row r="22" spans="1:15" s="30" customFormat="1" ht="47.25">
      <c r="A22" s="28">
        <v>5</v>
      </c>
      <c r="B22" s="9" t="s">
        <v>65</v>
      </c>
      <c r="C22" s="10">
        <v>0.701</v>
      </c>
      <c r="D22" s="10"/>
      <c r="E22" s="11">
        <v>45261</v>
      </c>
      <c r="F22" s="11">
        <v>45352</v>
      </c>
      <c r="G22" s="12">
        <v>360000</v>
      </c>
      <c r="H22" s="12">
        <v>340000</v>
      </c>
      <c r="I22" s="12"/>
      <c r="J22" s="12">
        <f>K22+L22+M22</f>
        <v>1</v>
      </c>
      <c r="K22" s="12"/>
      <c r="L22" s="16"/>
      <c r="M22" s="12">
        <v>1</v>
      </c>
      <c r="N22" s="14">
        <f>H22-I22-J22</f>
        <v>339999</v>
      </c>
      <c r="O22" s="15">
        <f>J22-L22-M22</f>
        <v>0</v>
      </c>
    </row>
    <row r="23" spans="1:15" s="30" customFormat="1" ht="21" customHeight="1">
      <c r="A23" s="28"/>
      <c r="B23" s="31" t="s">
        <v>44</v>
      </c>
      <c r="C23" s="17">
        <f>SUM(C18:C22)</f>
        <v>3.6710000000000003</v>
      </c>
      <c r="D23" s="17"/>
      <c r="E23" s="11"/>
      <c r="F23" s="11"/>
      <c r="G23" s="13">
        <f aca="true" t="shared" si="1" ref="G23:M23">SUM(G18:G22)</f>
        <v>1960045</v>
      </c>
      <c r="H23" s="13">
        <f t="shared" si="1"/>
        <v>1787762</v>
      </c>
      <c r="I23" s="13">
        <f t="shared" si="1"/>
        <v>0</v>
      </c>
      <c r="J23" s="13">
        <f t="shared" si="1"/>
        <v>45640</v>
      </c>
      <c r="K23" s="13">
        <f t="shared" si="1"/>
        <v>0</v>
      </c>
      <c r="L23" s="13">
        <f t="shared" si="1"/>
        <v>14868</v>
      </c>
      <c r="M23" s="13">
        <f t="shared" si="1"/>
        <v>30772</v>
      </c>
      <c r="N23" s="14">
        <f>H23-I23-J23</f>
        <v>1742122</v>
      </c>
      <c r="O23" s="15">
        <f>J23-L23-M23</f>
        <v>0</v>
      </c>
    </row>
    <row r="24" spans="1:14" ht="22.5" customHeight="1">
      <c r="A24" s="101" t="s">
        <v>40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2"/>
    </row>
    <row r="25" spans="1:15" s="37" customFormat="1" ht="15">
      <c r="A25" s="95"/>
      <c r="B25" s="36"/>
      <c r="C25" s="8"/>
      <c r="D25" s="8"/>
      <c r="E25" s="4"/>
      <c r="F25" s="4"/>
      <c r="G25" s="5"/>
      <c r="H25" s="5"/>
      <c r="I25" s="5"/>
      <c r="J25" s="5"/>
      <c r="K25" s="5"/>
      <c r="L25" s="5"/>
      <c r="M25" s="5"/>
      <c r="N25" s="14">
        <f>H25-I25-J25</f>
        <v>0</v>
      </c>
      <c r="O25" s="15">
        <f>J25-L25-M25</f>
        <v>0</v>
      </c>
    </row>
    <row r="26" spans="1:15" s="30" customFormat="1" ht="21" customHeight="1">
      <c r="A26" s="28"/>
      <c r="B26" s="31" t="s">
        <v>16</v>
      </c>
      <c r="C26" s="17">
        <f>SUM(C25)</f>
        <v>0</v>
      </c>
      <c r="D26" s="17">
        <f aca="true" t="shared" si="2" ref="D26:M26">SUM(D25)</f>
        <v>0</v>
      </c>
      <c r="E26" s="17"/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  <c r="M26" s="18">
        <f t="shared" si="2"/>
        <v>0</v>
      </c>
      <c r="N26" s="14">
        <f aca="true" t="shared" si="3" ref="N26:N32">H26-I26-J26</f>
        <v>0</v>
      </c>
      <c r="O26" s="15">
        <f>J26-L26-M26</f>
        <v>0</v>
      </c>
    </row>
    <row r="27" spans="1:16" ht="22.5" customHeight="1">
      <c r="A27" s="101" t="s">
        <v>41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3"/>
      <c r="N27" s="14"/>
      <c r="O27" s="15"/>
      <c r="P27" s="38"/>
    </row>
    <row r="28" spans="1:18" s="30" customFormat="1" ht="31.5">
      <c r="A28" s="28">
        <v>1</v>
      </c>
      <c r="B28" s="9" t="s">
        <v>61</v>
      </c>
      <c r="C28" s="10">
        <v>1.463</v>
      </c>
      <c r="D28" s="10">
        <f>C28</f>
        <v>1.463</v>
      </c>
      <c r="E28" s="11">
        <v>45047</v>
      </c>
      <c r="F28" s="11">
        <v>45170</v>
      </c>
      <c r="G28" s="12">
        <v>38937</v>
      </c>
      <c r="H28" s="12">
        <f>I28+J28</f>
        <v>25268</v>
      </c>
      <c r="I28" s="12"/>
      <c r="J28" s="12">
        <f>K28+L28+M28</f>
        <v>25268</v>
      </c>
      <c r="K28" s="12"/>
      <c r="L28" s="16"/>
      <c r="M28" s="12">
        <v>25268</v>
      </c>
      <c r="N28" s="14">
        <f>H28-I28-J28</f>
        <v>0</v>
      </c>
      <c r="O28" s="15">
        <f>J28-L28-M28</f>
        <v>0</v>
      </c>
      <c r="Q28" s="86"/>
      <c r="R28" s="86"/>
    </row>
    <row r="29" spans="1:18" s="30" customFormat="1" ht="31.5">
      <c r="A29" s="28">
        <v>2</v>
      </c>
      <c r="B29" s="9" t="s">
        <v>62</v>
      </c>
      <c r="C29" s="10">
        <v>0.369</v>
      </c>
      <c r="D29" s="10">
        <f>C29</f>
        <v>0.369</v>
      </c>
      <c r="E29" s="11">
        <v>45139</v>
      </c>
      <c r="F29" s="11">
        <v>45261</v>
      </c>
      <c r="G29" s="12">
        <v>29484</v>
      </c>
      <c r="H29" s="12">
        <f>I29+J29</f>
        <v>27560</v>
      </c>
      <c r="I29" s="12"/>
      <c r="J29" s="12">
        <f>K29+L29+M29</f>
        <v>27560</v>
      </c>
      <c r="K29" s="12"/>
      <c r="L29" s="16"/>
      <c r="M29" s="12">
        <f>24654+2906</f>
        <v>27560</v>
      </c>
      <c r="N29" s="14">
        <f>H29-I29-J29</f>
        <v>0</v>
      </c>
      <c r="O29" s="15">
        <f>J29-L29-M29</f>
        <v>0</v>
      </c>
      <c r="Q29" s="86"/>
      <c r="R29" s="86"/>
    </row>
    <row r="30" spans="1:18" s="30" customFormat="1" ht="31.5">
      <c r="A30" s="28">
        <v>3</v>
      </c>
      <c r="B30" s="9" t="s">
        <v>64</v>
      </c>
      <c r="C30" s="10">
        <v>0.717</v>
      </c>
      <c r="D30" s="10">
        <f>C30</f>
        <v>0.717</v>
      </c>
      <c r="E30" s="11">
        <v>45139</v>
      </c>
      <c r="F30" s="11">
        <v>45261</v>
      </c>
      <c r="G30" s="12">
        <v>40258</v>
      </c>
      <c r="H30" s="12">
        <f>I30+J30</f>
        <v>35275</v>
      </c>
      <c r="I30" s="12"/>
      <c r="J30" s="12">
        <f>K30+L30+M30</f>
        <v>35275</v>
      </c>
      <c r="K30" s="12"/>
      <c r="L30" s="16"/>
      <c r="M30" s="12">
        <f>32214+3061</f>
        <v>35275</v>
      </c>
      <c r="N30" s="14">
        <f t="shared" si="3"/>
        <v>0</v>
      </c>
      <c r="O30" s="15">
        <f>J30-L30-M30</f>
        <v>0</v>
      </c>
      <c r="Q30" s="86"/>
      <c r="R30" s="86"/>
    </row>
    <row r="31" spans="1:18" s="30" customFormat="1" ht="31.5">
      <c r="A31" s="28">
        <v>4</v>
      </c>
      <c r="B31" s="9" t="s">
        <v>63</v>
      </c>
      <c r="C31" s="10">
        <v>0.421</v>
      </c>
      <c r="D31" s="10">
        <f>C31</f>
        <v>0.421</v>
      </c>
      <c r="E31" s="11">
        <v>45170</v>
      </c>
      <c r="F31" s="11">
        <v>45261</v>
      </c>
      <c r="G31" s="12">
        <v>21000</v>
      </c>
      <c r="H31" s="12">
        <v>20000</v>
      </c>
      <c r="I31" s="12"/>
      <c r="J31" s="12">
        <f>K31+L31+M31</f>
        <v>1</v>
      </c>
      <c r="K31" s="12"/>
      <c r="L31" s="16"/>
      <c r="M31" s="12">
        <v>1</v>
      </c>
      <c r="N31" s="14">
        <f>H31-I31-J31</f>
        <v>19999</v>
      </c>
      <c r="O31" s="15">
        <f>J31-L31-M31</f>
        <v>0</v>
      </c>
      <c r="Q31" s="86"/>
      <c r="R31" s="86"/>
    </row>
    <row r="32" spans="1:18" s="30" customFormat="1" ht="47.25">
      <c r="A32" s="28">
        <v>5</v>
      </c>
      <c r="B32" s="9" t="s">
        <v>65</v>
      </c>
      <c r="C32" s="10">
        <v>0.701</v>
      </c>
      <c r="D32" s="10">
        <f>C32</f>
        <v>0.701</v>
      </c>
      <c r="E32" s="11">
        <v>45170</v>
      </c>
      <c r="F32" s="11">
        <v>45261</v>
      </c>
      <c r="G32" s="12">
        <v>21000</v>
      </c>
      <c r="H32" s="12">
        <v>20000</v>
      </c>
      <c r="I32" s="12"/>
      <c r="J32" s="12">
        <f>K32+L32+M32</f>
        <v>1</v>
      </c>
      <c r="K32" s="12"/>
      <c r="L32" s="16"/>
      <c r="M32" s="12">
        <v>1</v>
      </c>
      <c r="N32" s="14">
        <f t="shared" si="3"/>
        <v>19999</v>
      </c>
      <c r="O32" s="15">
        <f>J32-L32-M32</f>
        <v>0</v>
      </c>
      <c r="Q32" s="86"/>
      <c r="R32" s="86"/>
    </row>
    <row r="33" spans="1:18" s="30" customFormat="1" ht="47.25">
      <c r="A33" s="28">
        <v>6</v>
      </c>
      <c r="B33" s="9" t="s">
        <v>66</v>
      </c>
      <c r="C33" s="10">
        <v>0.523</v>
      </c>
      <c r="D33" s="10">
        <f>C33</f>
        <v>0.523</v>
      </c>
      <c r="E33" s="11">
        <v>45170</v>
      </c>
      <c r="F33" s="11">
        <v>45261</v>
      </c>
      <c r="G33" s="12">
        <v>21000</v>
      </c>
      <c r="H33" s="12">
        <v>20000</v>
      </c>
      <c r="I33" s="12"/>
      <c r="J33" s="12">
        <f>K33+L33+M33</f>
        <v>1</v>
      </c>
      <c r="K33" s="12"/>
      <c r="L33" s="16"/>
      <c r="M33" s="12">
        <v>1</v>
      </c>
      <c r="N33" s="14">
        <f>H33-I33-J33</f>
        <v>19999</v>
      </c>
      <c r="O33" s="15">
        <f>J33-L33-M33</f>
        <v>0</v>
      </c>
      <c r="Q33" s="86"/>
      <c r="R33" s="86"/>
    </row>
    <row r="34" spans="1:18" s="30" customFormat="1" ht="47.25">
      <c r="A34" s="28">
        <v>7</v>
      </c>
      <c r="B34" s="9" t="s">
        <v>67</v>
      </c>
      <c r="C34" s="10">
        <v>0.81</v>
      </c>
      <c r="D34" s="10">
        <f>C34</f>
        <v>0.81</v>
      </c>
      <c r="E34" s="11">
        <v>45170</v>
      </c>
      <c r="F34" s="11">
        <v>45261</v>
      </c>
      <c r="G34" s="12">
        <v>21000</v>
      </c>
      <c r="H34" s="12">
        <v>20000</v>
      </c>
      <c r="I34" s="12"/>
      <c r="J34" s="12">
        <f>K34+L34+M34</f>
        <v>1</v>
      </c>
      <c r="K34" s="12"/>
      <c r="L34" s="16"/>
      <c r="M34" s="12">
        <v>1</v>
      </c>
      <c r="N34" s="14">
        <f>H34-I34-J34</f>
        <v>19999</v>
      </c>
      <c r="O34" s="15">
        <f>J34-L34-M34</f>
        <v>0</v>
      </c>
      <c r="Q34" s="86"/>
      <c r="R34" s="86"/>
    </row>
    <row r="35" spans="1:15" s="37" customFormat="1" ht="15.75">
      <c r="A35" s="95"/>
      <c r="B35" s="31" t="s">
        <v>17</v>
      </c>
      <c r="C35" s="8">
        <f>SUM(C28:C34)</f>
        <v>5.004</v>
      </c>
      <c r="D35" s="8">
        <f>SUM(D28:D34)</f>
        <v>5.004</v>
      </c>
      <c r="E35" s="8"/>
      <c r="F35" s="8"/>
      <c r="G35" s="5">
        <f>SUM(G28:G34)</f>
        <v>192679</v>
      </c>
      <c r="H35" s="5">
        <f aca="true" t="shared" si="4" ref="H35:M35">SUM(H28:H34)</f>
        <v>168103</v>
      </c>
      <c r="I35" s="5">
        <f t="shared" si="4"/>
        <v>0</v>
      </c>
      <c r="J35" s="5">
        <f t="shared" si="4"/>
        <v>88107</v>
      </c>
      <c r="K35" s="5">
        <f t="shared" si="4"/>
        <v>0</v>
      </c>
      <c r="L35" s="5">
        <f t="shared" si="4"/>
        <v>0</v>
      </c>
      <c r="M35" s="5">
        <f t="shared" si="4"/>
        <v>88107</v>
      </c>
      <c r="N35" s="6">
        <f>H35-I35-J35</f>
        <v>79996</v>
      </c>
      <c r="O35" s="7">
        <f>J35-L35-M35</f>
        <v>0</v>
      </c>
    </row>
    <row r="36" spans="1:14" ht="15.75">
      <c r="A36" s="101" t="s">
        <v>42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/>
      <c r="N36" s="2"/>
    </row>
    <row r="37" spans="1:15" s="37" customFormat="1" ht="78.75">
      <c r="A37" s="95">
        <v>1</v>
      </c>
      <c r="B37" s="9" t="s">
        <v>55</v>
      </c>
      <c r="C37" s="39"/>
      <c r="D37" s="39"/>
      <c r="E37" s="39"/>
      <c r="F37" s="39"/>
      <c r="G37" s="87">
        <f>H37</f>
        <v>1</v>
      </c>
      <c r="H37" s="87">
        <f>I37+J37</f>
        <v>1</v>
      </c>
      <c r="I37" s="87"/>
      <c r="J37" s="87">
        <f>K37+L37+M37</f>
        <v>1</v>
      </c>
      <c r="K37" s="87"/>
      <c r="L37" s="87"/>
      <c r="M37" s="87">
        <v>1</v>
      </c>
      <c r="N37" s="6">
        <f>H37-I37-J37</f>
        <v>0</v>
      </c>
      <c r="O37" s="7">
        <f>J37-L37-M37</f>
        <v>0</v>
      </c>
    </row>
    <row r="38" spans="1:17" s="37" customFormat="1" ht="15.75">
      <c r="A38" s="95"/>
      <c r="B38" s="31" t="s">
        <v>43</v>
      </c>
      <c r="C38" s="40"/>
      <c r="D38" s="41"/>
      <c r="E38" s="42"/>
      <c r="F38" s="43"/>
      <c r="G38" s="5">
        <f>SUM(G37)</f>
        <v>1</v>
      </c>
      <c r="H38" s="5">
        <f>SUM(H37)</f>
        <v>1</v>
      </c>
      <c r="I38" s="5"/>
      <c r="J38" s="5">
        <f>SUM(J37)</f>
        <v>1</v>
      </c>
      <c r="K38" s="44"/>
      <c r="L38" s="5">
        <f>SUM(L37)</f>
        <v>0</v>
      </c>
      <c r="M38" s="5">
        <f>SUM(M37)</f>
        <v>1</v>
      </c>
      <c r="N38" s="6">
        <f>H38-I38-J38</f>
        <v>0</v>
      </c>
      <c r="O38" s="7">
        <f>J38-L38-M38</f>
        <v>0</v>
      </c>
      <c r="Q38" s="45"/>
    </row>
    <row r="39" spans="1:17" s="37" customFormat="1" ht="15.75">
      <c r="A39" s="95"/>
      <c r="B39" s="46" t="s">
        <v>18</v>
      </c>
      <c r="C39" s="47">
        <f>C16</f>
        <v>0.667</v>
      </c>
      <c r="D39" s="47">
        <f>D16</f>
        <v>0.667</v>
      </c>
      <c r="E39" s="48"/>
      <c r="F39" s="48"/>
      <c r="G39" s="49">
        <f aca="true" t="shared" si="5" ref="G39:M39">G16+G23+G26+G35+G38</f>
        <v>2466118</v>
      </c>
      <c r="H39" s="49">
        <f t="shared" si="5"/>
        <v>2280718</v>
      </c>
      <c r="I39" s="49">
        <f t="shared" si="5"/>
        <v>0</v>
      </c>
      <c r="J39" s="49">
        <f t="shared" si="5"/>
        <v>458600</v>
      </c>
      <c r="K39" s="49">
        <f t="shared" si="5"/>
        <v>0</v>
      </c>
      <c r="L39" s="49">
        <f t="shared" si="5"/>
        <v>200000</v>
      </c>
      <c r="M39" s="49">
        <f t="shared" si="5"/>
        <v>258600</v>
      </c>
      <c r="N39" s="6">
        <f>H39-I39-J39</f>
        <v>1822118</v>
      </c>
      <c r="O39" s="7">
        <f>J39-L39-M39</f>
        <v>0</v>
      </c>
      <c r="Q39" s="45"/>
    </row>
    <row r="40" spans="1:17" s="52" customFormat="1" ht="19.5">
      <c r="A40" s="108" t="s">
        <v>27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54"/>
      <c r="O40" s="54"/>
      <c r="Q40" s="53"/>
    </row>
    <row r="41" spans="1:17" s="81" customFormat="1" ht="27" customHeight="1">
      <c r="A41" s="120"/>
      <c r="B41" s="120" t="s">
        <v>3</v>
      </c>
      <c r="C41" s="104" t="s">
        <v>28</v>
      </c>
      <c r="D41" s="104" t="s">
        <v>29</v>
      </c>
      <c r="E41" s="104"/>
      <c r="F41" s="104" t="s">
        <v>68</v>
      </c>
      <c r="G41" s="111" t="s">
        <v>30</v>
      </c>
      <c r="H41" s="112"/>
      <c r="I41" s="112"/>
      <c r="J41" s="113"/>
      <c r="K41" s="104" t="s">
        <v>31</v>
      </c>
      <c r="L41" s="104"/>
      <c r="M41" s="104"/>
      <c r="N41" s="85">
        <f>116000+84000</f>
        <v>200000</v>
      </c>
      <c r="O41" s="85">
        <f>225972.12+14800+17827.88</f>
        <v>258600</v>
      </c>
      <c r="Q41" s="82"/>
    </row>
    <row r="42" spans="1:17" s="81" customFormat="1" ht="33.75" customHeight="1">
      <c r="A42" s="121"/>
      <c r="B42" s="121"/>
      <c r="C42" s="104"/>
      <c r="D42" s="95" t="s">
        <v>32</v>
      </c>
      <c r="E42" s="95" t="s">
        <v>25</v>
      </c>
      <c r="F42" s="104"/>
      <c r="G42" s="114"/>
      <c r="H42" s="115"/>
      <c r="I42" s="115"/>
      <c r="J42" s="116"/>
      <c r="K42" s="104"/>
      <c r="L42" s="104"/>
      <c r="M42" s="104"/>
      <c r="N42" s="83">
        <f>N41-L39</f>
        <v>0</v>
      </c>
      <c r="O42" s="83">
        <f>O41-M39</f>
        <v>0</v>
      </c>
      <c r="Q42" s="82"/>
    </row>
    <row r="43" spans="1:17" s="81" customFormat="1" ht="12" customHeight="1">
      <c r="A43" s="95" t="s">
        <v>46</v>
      </c>
      <c r="B43" s="95" t="s">
        <v>47</v>
      </c>
      <c r="C43" s="95" t="s">
        <v>48</v>
      </c>
      <c r="D43" s="95" t="s">
        <v>49</v>
      </c>
      <c r="E43" s="95" t="s">
        <v>50</v>
      </c>
      <c r="F43" s="95" t="s">
        <v>51</v>
      </c>
      <c r="G43" s="125" t="s">
        <v>52</v>
      </c>
      <c r="H43" s="126"/>
      <c r="I43" s="126"/>
      <c r="J43" s="127"/>
      <c r="K43" s="104" t="s">
        <v>53</v>
      </c>
      <c r="L43" s="104"/>
      <c r="M43" s="104"/>
      <c r="N43" s="84"/>
      <c r="O43" s="84"/>
      <c r="Q43" s="82"/>
    </row>
    <row r="44" spans="1:17" s="52" customFormat="1" ht="99.75" customHeight="1">
      <c r="A44" s="28">
        <v>1</v>
      </c>
      <c r="B44" s="9" t="s">
        <v>60</v>
      </c>
      <c r="C44" s="79">
        <v>2</v>
      </c>
      <c r="D44" s="11">
        <v>45017</v>
      </c>
      <c r="E44" s="11">
        <v>45170</v>
      </c>
      <c r="F44" s="80">
        <f>G15/C15/1000</f>
        <v>469.85457271364317</v>
      </c>
      <c r="G44" s="122" t="s">
        <v>34</v>
      </c>
      <c r="H44" s="123"/>
      <c r="I44" s="123"/>
      <c r="J44" s="124"/>
      <c r="K44" s="122" t="s">
        <v>56</v>
      </c>
      <c r="L44" s="123"/>
      <c r="M44" s="124"/>
      <c r="N44" s="54"/>
      <c r="O44" s="54"/>
      <c r="Q44" s="53"/>
    </row>
    <row r="45" spans="1:17" s="52" customFormat="1" ht="24.75" customHeight="1">
      <c r="A45" s="119" t="s">
        <v>54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55"/>
      <c r="O45" s="55"/>
      <c r="Q45" s="53"/>
    </row>
    <row r="46" spans="1:19" s="52" customFormat="1" ht="14.25">
      <c r="A46" s="56"/>
      <c r="B46" s="56"/>
      <c r="C46" s="56"/>
      <c r="D46" s="56"/>
      <c r="E46" s="56"/>
      <c r="F46" s="56"/>
      <c r="G46" s="56"/>
      <c r="H46" s="56"/>
      <c r="I46" s="57"/>
      <c r="J46" s="57"/>
      <c r="K46" s="57"/>
      <c r="L46" s="58"/>
      <c r="M46" s="59"/>
      <c r="N46" s="6"/>
      <c r="O46" s="60"/>
      <c r="P46" s="61"/>
      <c r="Q46" s="53"/>
      <c r="S46" s="62"/>
    </row>
    <row r="47" spans="1:18" s="92" customFormat="1" ht="15.75">
      <c r="A47" s="90"/>
      <c r="B47" s="90" t="s">
        <v>69</v>
      </c>
      <c r="C47" s="97" t="s">
        <v>70</v>
      </c>
      <c r="D47" s="97"/>
      <c r="E47" s="97"/>
      <c r="F47" s="97"/>
      <c r="G47" s="98" t="s">
        <v>71</v>
      </c>
      <c r="H47" s="98"/>
      <c r="I47" s="98"/>
      <c r="J47" s="90"/>
      <c r="K47" s="90"/>
      <c r="L47" s="90"/>
      <c r="M47" s="90"/>
      <c r="N47" s="90"/>
      <c r="O47" s="91"/>
      <c r="P47" s="91"/>
      <c r="R47" s="93"/>
    </row>
    <row r="48" spans="1:18" s="92" customFormat="1" ht="15.75">
      <c r="A48" s="90"/>
      <c r="B48" s="90" t="s">
        <v>72</v>
      </c>
      <c r="C48" s="97" t="s">
        <v>70</v>
      </c>
      <c r="D48" s="97"/>
      <c r="E48" s="97"/>
      <c r="F48" s="97"/>
      <c r="G48" s="98" t="s">
        <v>73</v>
      </c>
      <c r="H48" s="98"/>
      <c r="I48" s="98"/>
      <c r="J48" s="90"/>
      <c r="K48" s="90"/>
      <c r="L48" s="90"/>
      <c r="M48" s="90"/>
      <c r="N48" s="90"/>
      <c r="O48" s="91"/>
      <c r="P48" s="91"/>
      <c r="R48" s="93"/>
    </row>
    <row r="49" spans="1:18" s="92" customFormat="1" ht="15.75">
      <c r="A49" s="90"/>
      <c r="B49" s="90" t="s">
        <v>74</v>
      </c>
      <c r="C49" s="97" t="s">
        <v>70</v>
      </c>
      <c r="D49" s="97"/>
      <c r="E49" s="97"/>
      <c r="F49" s="97"/>
      <c r="G49" s="98" t="s">
        <v>75</v>
      </c>
      <c r="H49" s="98"/>
      <c r="I49" s="98"/>
      <c r="J49" s="90"/>
      <c r="K49" s="90"/>
      <c r="L49" s="90"/>
      <c r="M49" s="90"/>
      <c r="N49" s="90"/>
      <c r="O49" s="91"/>
      <c r="P49" s="91"/>
      <c r="R49" s="93"/>
    </row>
    <row r="50" spans="1:17" s="52" customFormat="1" ht="18.75" customHeight="1">
      <c r="A50" s="63"/>
      <c r="B50" s="64"/>
      <c r="C50" s="64"/>
      <c r="D50" s="65"/>
      <c r="E50" s="64"/>
      <c r="F50" s="64"/>
      <c r="G50" s="66"/>
      <c r="H50" s="67"/>
      <c r="I50" s="67"/>
      <c r="J50" s="67"/>
      <c r="K50" s="68"/>
      <c r="L50" s="50"/>
      <c r="M50" s="51"/>
      <c r="N50" s="55"/>
      <c r="O50" s="55"/>
      <c r="Q50" s="53"/>
    </row>
    <row r="51" spans="1:17" s="52" customFormat="1" ht="18.75" customHeight="1">
      <c r="A51" s="63"/>
      <c r="B51" s="64"/>
      <c r="C51" s="64"/>
      <c r="D51" s="65"/>
      <c r="E51" s="64"/>
      <c r="F51" s="64"/>
      <c r="G51" s="66"/>
      <c r="H51" s="67"/>
      <c r="I51" s="67"/>
      <c r="J51" s="67"/>
      <c r="K51" s="68"/>
      <c r="L51" s="50"/>
      <c r="M51" s="51"/>
      <c r="N51" s="55"/>
      <c r="O51" s="55"/>
      <c r="Q51" s="53"/>
    </row>
    <row r="52" spans="1:17" s="52" customFormat="1" ht="18.75" customHeight="1">
      <c r="A52" s="63"/>
      <c r="B52" s="64"/>
      <c r="C52" s="64"/>
      <c r="D52" s="65"/>
      <c r="E52" s="64"/>
      <c r="F52" s="64"/>
      <c r="G52" s="66"/>
      <c r="H52" s="67"/>
      <c r="I52" s="67"/>
      <c r="J52" s="67"/>
      <c r="K52" s="68"/>
      <c r="L52" s="50"/>
      <c r="M52" s="51"/>
      <c r="N52" s="55"/>
      <c r="O52" s="55"/>
      <c r="Q52" s="53"/>
    </row>
    <row r="53" spans="1:17" s="52" customFormat="1" ht="18.75" customHeight="1">
      <c r="A53" s="63"/>
      <c r="B53" s="64"/>
      <c r="C53" s="64"/>
      <c r="D53" s="65"/>
      <c r="E53" s="64"/>
      <c r="F53" s="64"/>
      <c r="G53" s="66"/>
      <c r="H53" s="67"/>
      <c r="I53" s="67"/>
      <c r="J53" s="67"/>
      <c r="K53" s="68"/>
      <c r="L53" s="50"/>
      <c r="M53" s="51"/>
      <c r="N53" s="55"/>
      <c r="O53" s="55"/>
      <c r="Q53" s="53"/>
    </row>
    <row r="54" spans="1:17" s="52" customFormat="1" ht="18.75" customHeight="1">
      <c r="A54" s="63"/>
      <c r="B54" s="64"/>
      <c r="C54" s="64"/>
      <c r="D54" s="65"/>
      <c r="E54" s="64"/>
      <c r="F54" s="64"/>
      <c r="G54" s="66"/>
      <c r="H54" s="67"/>
      <c r="I54" s="67"/>
      <c r="J54" s="67"/>
      <c r="K54" s="68"/>
      <c r="L54" s="50"/>
      <c r="M54" s="51"/>
      <c r="N54" s="55"/>
      <c r="O54" s="55"/>
      <c r="Q54" s="53"/>
    </row>
    <row r="55" spans="1:17" s="52" customFormat="1" ht="18.75" customHeight="1">
      <c r="A55" s="63"/>
      <c r="B55" s="64"/>
      <c r="C55" s="64"/>
      <c r="D55" s="65"/>
      <c r="E55" s="64"/>
      <c r="F55" s="64"/>
      <c r="G55" s="66"/>
      <c r="H55" s="67"/>
      <c r="I55" s="67"/>
      <c r="J55" s="67"/>
      <c r="K55" s="68"/>
      <c r="L55" s="50"/>
      <c r="M55" s="51"/>
      <c r="N55" s="55"/>
      <c r="O55" s="55"/>
      <c r="Q55" s="53"/>
    </row>
    <row r="56" spans="1:17" s="52" customFormat="1" ht="18.75" customHeight="1">
      <c r="A56" s="63"/>
      <c r="B56" s="64"/>
      <c r="C56" s="64"/>
      <c r="D56" s="65"/>
      <c r="E56" s="64"/>
      <c r="F56" s="64"/>
      <c r="G56" s="66"/>
      <c r="H56" s="67"/>
      <c r="I56" s="67"/>
      <c r="J56" s="67"/>
      <c r="K56" s="68"/>
      <c r="L56" s="50"/>
      <c r="M56" s="51"/>
      <c r="N56" s="55"/>
      <c r="O56" s="55"/>
      <c r="Q56" s="53"/>
    </row>
    <row r="57" spans="1:17" s="52" customFormat="1" ht="18.75" customHeight="1">
      <c r="A57" s="63"/>
      <c r="B57" s="64"/>
      <c r="C57" s="64"/>
      <c r="D57" s="65"/>
      <c r="E57" s="64"/>
      <c r="F57" s="64"/>
      <c r="G57" s="66"/>
      <c r="H57" s="67"/>
      <c r="I57" s="67"/>
      <c r="J57" s="67"/>
      <c r="K57" s="68"/>
      <c r="L57" s="50"/>
      <c r="M57" s="51"/>
      <c r="N57" s="55"/>
      <c r="O57" s="55"/>
      <c r="Q57" s="53"/>
    </row>
    <row r="58" spans="1:17" ht="18" customHeight="1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Q58" s="38"/>
    </row>
    <row r="59" spans="1:17" ht="1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Q59" s="38"/>
    </row>
    <row r="60" spans="1:17" ht="30" customHeight="1">
      <c r="A60" s="69"/>
      <c r="C60" s="117"/>
      <c r="D60" s="117"/>
      <c r="I60" s="25"/>
      <c r="L60" s="70"/>
      <c r="M60" s="71"/>
      <c r="Q60" s="38"/>
    </row>
    <row r="61" spans="9:17" ht="12.75">
      <c r="I61" s="25"/>
      <c r="L61" s="70"/>
      <c r="M61" s="71"/>
      <c r="P61" s="72"/>
      <c r="Q61" s="38"/>
    </row>
    <row r="62" spans="9:17" ht="12.75">
      <c r="I62" s="25"/>
      <c r="L62" s="70"/>
      <c r="M62" s="71"/>
      <c r="Q62" s="38"/>
    </row>
    <row r="63" spans="9:17" ht="12.75">
      <c r="I63" s="25"/>
      <c r="L63" s="70"/>
      <c r="M63" s="71"/>
      <c r="Q63" s="38"/>
    </row>
    <row r="64" spans="9:17" ht="12.75">
      <c r="I64" s="25"/>
      <c r="L64" s="70"/>
      <c r="M64" s="71"/>
      <c r="Q64" s="38"/>
    </row>
    <row r="65" spans="12:17" ht="12.75">
      <c r="L65" s="70"/>
      <c r="M65" s="71"/>
      <c r="Q65" s="38"/>
    </row>
    <row r="66" spans="1:17" ht="12.75">
      <c r="A66" s="69"/>
      <c r="L66" s="70"/>
      <c r="M66" s="71"/>
      <c r="Q66" s="38"/>
    </row>
    <row r="67" spans="12:17" ht="12.75">
      <c r="L67" s="70"/>
      <c r="M67" s="71"/>
      <c r="Q67" s="38"/>
    </row>
    <row r="68" spans="12:17" ht="12.75">
      <c r="L68" s="70"/>
      <c r="M68" s="71"/>
      <c r="Q68" s="38"/>
    </row>
    <row r="69" spans="12:17" ht="12.75">
      <c r="L69" s="70"/>
      <c r="M69" s="71"/>
      <c r="N69" s="3"/>
      <c r="Q69" s="38"/>
    </row>
    <row r="70" spans="12:16" ht="12.75">
      <c r="L70" s="70"/>
      <c r="M70" s="71"/>
      <c r="N70" s="3"/>
      <c r="P70" s="38"/>
    </row>
    <row r="71" spans="13:14" ht="23.25" customHeight="1">
      <c r="M71" s="73"/>
      <c r="N71" s="3"/>
    </row>
    <row r="72" spans="13:14" ht="12.75">
      <c r="M72" s="73"/>
      <c r="N72" s="3"/>
    </row>
    <row r="73" spans="13:14" ht="39.75" customHeight="1">
      <c r="M73" s="73"/>
      <c r="N73" s="3"/>
    </row>
    <row r="74" spans="13:14" ht="39.75" customHeight="1">
      <c r="M74" s="73"/>
      <c r="N74" s="3"/>
    </row>
    <row r="75" spans="13:14" ht="39.75" customHeight="1">
      <c r="M75" s="73"/>
      <c r="N75" s="3"/>
    </row>
    <row r="76" ht="39.75" customHeight="1">
      <c r="M76" s="73"/>
    </row>
    <row r="77" spans="13:16" ht="39.75" customHeight="1">
      <c r="M77" s="73"/>
      <c r="P77" s="38"/>
    </row>
    <row r="78" ht="39.75" customHeight="1">
      <c r="P78" s="38"/>
    </row>
    <row r="79" ht="39.75" customHeight="1">
      <c r="P79" s="38"/>
    </row>
    <row r="80" ht="39.75" customHeight="1">
      <c r="P80" s="38"/>
    </row>
    <row r="81" ht="39.75" customHeight="1">
      <c r="P81" s="38"/>
    </row>
    <row r="82" ht="39.75" customHeight="1">
      <c r="P82" s="38"/>
    </row>
    <row r="83" ht="39.75" customHeight="1">
      <c r="P83" s="38"/>
    </row>
    <row r="84" ht="39.75" customHeight="1">
      <c r="P84" s="38"/>
    </row>
    <row r="85" ht="39.75" customHeight="1">
      <c r="P85" s="38"/>
    </row>
    <row r="86" ht="39.75" customHeight="1">
      <c r="P86" s="38"/>
    </row>
    <row r="87" ht="39.75" customHeight="1">
      <c r="P87" s="38"/>
    </row>
    <row r="88" spans="1:15" s="74" customFormat="1" ht="12" customHeight="1">
      <c r="A88" s="24"/>
      <c r="B88" s="24"/>
      <c r="C88" s="24"/>
      <c r="D88" s="24"/>
      <c r="E88" s="24"/>
      <c r="F88" s="24"/>
      <c r="G88" s="24"/>
      <c r="H88" s="24"/>
      <c r="I88" s="24"/>
      <c r="J88" s="25"/>
      <c r="K88" s="25"/>
      <c r="L88" s="25"/>
      <c r="M88" s="25"/>
      <c r="N88" s="26"/>
      <c r="O88" s="3"/>
    </row>
    <row r="89" spans="1:15" s="74" customFormat="1" ht="80.25" customHeight="1">
      <c r="A89" s="24"/>
      <c r="B89" s="24"/>
      <c r="C89" s="24"/>
      <c r="D89" s="24"/>
      <c r="E89" s="24"/>
      <c r="F89" s="24"/>
      <c r="G89" s="24"/>
      <c r="H89" s="24"/>
      <c r="I89" s="24"/>
      <c r="J89" s="25"/>
      <c r="K89" s="25"/>
      <c r="L89" s="25"/>
      <c r="M89" s="25"/>
      <c r="N89" s="26"/>
      <c r="O89" s="3"/>
    </row>
    <row r="90" spans="1:15" s="74" customFormat="1" ht="80.25" customHeight="1">
      <c r="A90" s="24"/>
      <c r="B90" s="24"/>
      <c r="C90" s="24"/>
      <c r="D90" s="24"/>
      <c r="E90" s="24"/>
      <c r="F90" s="24"/>
      <c r="G90" s="24"/>
      <c r="H90" s="24"/>
      <c r="I90" s="24"/>
      <c r="J90" s="25"/>
      <c r="K90" s="25"/>
      <c r="L90" s="25"/>
      <c r="M90" s="25"/>
      <c r="N90" s="26"/>
      <c r="O90" s="3"/>
    </row>
    <row r="91" spans="1:15" s="74" customFormat="1" ht="87" customHeight="1">
      <c r="A91" s="24"/>
      <c r="B91" s="24"/>
      <c r="C91" s="24"/>
      <c r="D91" s="24"/>
      <c r="E91" s="24"/>
      <c r="F91" s="24"/>
      <c r="G91" s="24"/>
      <c r="H91" s="24"/>
      <c r="I91" s="24"/>
      <c r="J91" s="25"/>
      <c r="K91" s="25"/>
      <c r="L91" s="25"/>
      <c r="M91" s="25"/>
      <c r="N91" s="26"/>
      <c r="O91" s="3"/>
    </row>
    <row r="92" spans="1:15" s="74" customFormat="1" ht="82.5" customHeight="1">
      <c r="A92" s="24"/>
      <c r="B92" s="24"/>
      <c r="C92" s="24"/>
      <c r="D92" s="24"/>
      <c r="E92" s="24"/>
      <c r="F92" s="24"/>
      <c r="G92" s="24"/>
      <c r="H92" s="24"/>
      <c r="I92" s="24"/>
      <c r="J92" s="25"/>
      <c r="K92" s="25"/>
      <c r="L92" s="25"/>
      <c r="M92" s="25"/>
      <c r="N92" s="26"/>
      <c r="O92" s="3"/>
    </row>
    <row r="93" spans="1:15" s="74" customFormat="1" ht="80.25" customHeight="1">
      <c r="A93" s="24"/>
      <c r="B93" s="24"/>
      <c r="C93" s="24"/>
      <c r="D93" s="24"/>
      <c r="E93" s="24"/>
      <c r="F93" s="24"/>
      <c r="G93" s="24"/>
      <c r="H93" s="24"/>
      <c r="I93" s="24"/>
      <c r="J93" s="25"/>
      <c r="K93" s="25"/>
      <c r="L93" s="25"/>
      <c r="M93" s="25"/>
      <c r="N93" s="26"/>
      <c r="O93" s="3"/>
    </row>
    <row r="94" spans="1:15" s="74" customFormat="1" ht="81" customHeight="1">
      <c r="A94" s="24"/>
      <c r="B94" s="24"/>
      <c r="C94" s="24"/>
      <c r="D94" s="24"/>
      <c r="E94" s="24"/>
      <c r="F94" s="24"/>
      <c r="G94" s="24"/>
      <c r="H94" s="24"/>
      <c r="I94" s="24"/>
      <c r="J94" s="25"/>
      <c r="K94" s="25"/>
      <c r="L94" s="25"/>
      <c r="M94" s="25"/>
      <c r="N94" s="26"/>
      <c r="O94" s="3"/>
    </row>
    <row r="95" spans="1:15" s="74" customFormat="1" ht="77.25" customHeight="1">
      <c r="A95" s="24"/>
      <c r="B95" s="24"/>
      <c r="C95" s="24"/>
      <c r="D95" s="24"/>
      <c r="E95" s="24"/>
      <c r="F95" s="24"/>
      <c r="G95" s="24"/>
      <c r="H95" s="24"/>
      <c r="I95" s="24"/>
      <c r="J95" s="25"/>
      <c r="K95" s="25"/>
      <c r="L95" s="25"/>
      <c r="M95" s="25"/>
      <c r="N95" s="26"/>
      <c r="O95" s="3"/>
    </row>
    <row r="96" spans="1:15" s="74" customFormat="1" ht="91.5" customHeight="1">
      <c r="A96" s="24"/>
      <c r="B96" s="24"/>
      <c r="C96" s="24"/>
      <c r="D96" s="24"/>
      <c r="E96" s="24"/>
      <c r="F96" s="24"/>
      <c r="G96" s="24"/>
      <c r="H96" s="24"/>
      <c r="I96" s="24"/>
      <c r="J96" s="25"/>
      <c r="K96" s="25"/>
      <c r="L96" s="25"/>
      <c r="M96" s="25"/>
      <c r="N96" s="26"/>
      <c r="O96" s="3"/>
    </row>
    <row r="97" spans="1:15" s="74" customFormat="1" ht="83.25" customHeight="1">
      <c r="A97" s="24"/>
      <c r="B97" s="24"/>
      <c r="C97" s="24"/>
      <c r="D97" s="24"/>
      <c r="E97" s="24"/>
      <c r="F97" s="24"/>
      <c r="G97" s="24"/>
      <c r="H97" s="24"/>
      <c r="I97" s="24"/>
      <c r="J97" s="25"/>
      <c r="K97" s="25"/>
      <c r="L97" s="25"/>
      <c r="M97" s="25"/>
      <c r="N97" s="26"/>
      <c r="O97" s="3"/>
    </row>
    <row r="98" spans="1:15" s="74" customFormat="1" ht="82.5" customHeight="1">
      <c r="A98" s="24"/>
      <c r="B98" s="24"/>
      <c r="C98" s="24"/>
      <c r="D98" s="24"/>
      <c r="E98" s="24"/>
      <c r="F98" s="24"/>
      <c r="G98" s="24"/>
      <c r="H98" s="24"/>
      <c r="I98" s="24"/>
      <c r="J98" s="25"/>
      <c r="K98" s="25"/>
      <c r="L98" s="25"/>
      <c r="M98" s="25"/>
      <c r="N98" s="26"/>
      <c r="O98" s="3"/>
    </row>
    <row r="99" spans="1:15" s="74" customFormat="1" ht="82.5" customHeight="1">
      <c r="A99" s="24"/>
      <c r="B99" s="24"/>
      <c r="C99" s="24"/>
      <c r="D99" s="24"/>
      <c r="E99" s="24"/>
      <c r="F99" s="24"/>
      <c r="G99" s="24"/>
      <c r="H99" s="24"/>
      <c r="I99" s="24"/>
      <c r="J99" s="25"/>
      <c r="K99" s="25"/>
      <c r="L99" s="25"/>
      <c r="M99" s="25"/>
      <c r="N99" s="26"/>
      <c r="O99" s="3"/>
    </row>
    <row r="100" spans="1:15" s="74" customFormat="1" ht="92.2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5"/>
      <c r="K100" s="25"/>
      <c r="L100" s="25"/>
      <c r="M100" s="25"/>
      <c r="N100" s="26"/>
      <c r="O100" s="3"/>
    </row>
    <row r="101" spans="1:15" s="74" customFormat="1" ht="80.2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5"/>
      <c r="K101" s="25"/>
      <c r="L101" s="25"/>
      <c r="M101" s="25"/>
      <c r="N101" s="26"/>
      <c r="O101" s="3"/>
    </row>
    <row r="102" spans="1:26" s="74" customFormat="1" ht="80.2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5"/>
      <c r="K102" s="25"/>
      <c r="L102" s="25"/>
      <c r="M102" s="25"/>
      <c r="N102" s="26"/>
      <c r="O102" s="3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74" customFormat="1" ht="81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5"/>
      <c r="K103" s="25"/>
      <c r="L103" s="25"/>
      <c r="M103" s="25"/>
      <c r="N103" s="26"/>
      <c r="O103" s="3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3.75" customHeight="1"/>
    <row r="105" ht="26.25" customHeight="1"/>
  </sheetData>
  <sheetProtection/>
  <mergeCells count="69">
    <mergeCell ref="P9:Q9"/>
    <mergeCell ref="P2:Q3"/>
    <mergeCell ref="R2:S3"/>
    <mergeCell ref="P4:Q6"/>
    <mergeCell ref="R4:S6"/>
    <mergeCell ref="P7:Q7"/>
    <mergeCell ref="R7:S7"/>
    <mergeCell ref="Q12:R13"/>
    <mergeCell ref="S12:T13"/>
    <mergeCell ref="Q14:R16"/>
    <mergeCell ref="S14:T16"/>
    <mergeCell ref="Q17:R17"/>
    <mergeCell ref="S17:T17"/>
    <mergeCell ref="C60:D60"/>
    <mergeCell ref="A14:M14"/>
    <mergeCell ref="H10:H12"/>
    <mergeCell ref="A27:M27"/>
    <mergeCell ref="A36:M36"/>
    <mergeCell ref="A17:M17"/>
    <mergeCell ref="L11:M11"/>
    <mergeCell ref="A58:M59"/>
    <mergeCell ref="A45:M45"/>
    <mergeCell ref="A41:A42"/>
    <mergeCell ref="B41:B42"/>
    <mergeCell ref="C41:C42"/>
    <mergeCell ref="D41:E41"/>
    <mergeCell ref="G44:J44"/>
    <mergeCell ref="K44:M44"/>
    <mergeCell ref="G43:J43"/>
    <mergeCell ref="K2:M2"/>
    <mergeCell ref="K1:M1"/>
    <mergeCell ref="K3:M3"/>
    <mergeCell ref="K43:M43"/>
    <mergeCell ref="N6:O8"/>
    <mergeCell ref="A40:M40"/>
    <mergeCell ref="F10:F12"/>
    <mergeCell ref="G10:G12"/>
    <mergeCell ref="A7:M7"/>
    <mergeCell ref="E9:F9"/>
    <mergeCell ref="G9:H9"/>
    <mergeCell ref="A9:A12"/>
    <mergeCell ref="N9:O9"/>
    <mergeCell ref="J9:M9"/>
    <mergeCell ref="G41:J42"/>
    <mergeCell ref="K41:M42"/>
    <mergeCell ref="A1:C1"/>
    <mergeCell ref="A5:C5"/>
    <mergeCell ref="F2:H2"/>
    <mergeCell ref="F1:H1"/>
    <mergeCell ref="F3:I3"/>
    <mergeCell ref="F4:H4"/>
    <mergeCell ref="F5:H5"/>
    <mergeCell ref="N4:O5"/>
    <mergeCell ref="C9:C12"/>
    <mergeCell ref="I9:I12"/>
    <mergeCell ref="A24:M24"/>
    <mergeCell ref="F41:F42"/>
    <mergeCell ref="B9:B12"/>
    <mergeCell ref="D9:D12"/>
    <mergeCell ref="K11:K12"/>
    <mergeCell ref="E10:E12"/>
    <mergeCell ref="K10:M10"/>
    <mergeCell ref="J10:J12"/>
    <mergeCell ref="C47:F47"/>
    <mergeCell ref="G47:I47"/>
    <mergeCell ref="C48:F48"/>
    <mergeCell ref="G48:I48"/>
    <mergeCell ref="C49:F49"/>
    <mergeCell ref="G49:I49"/>
  </mergeCells>
  <printOptions horizontalCentered="1"/>
  <pageMargins left="0.31496062992125984" right="0.31496062992125984" top="0.787401574803149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26" max="12" man="1"/>
    <brk id="111" max="255" man="1"/>
  </rowBreaks>
  <ignoredErrors>
    <ignoredError sqref="K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Россоны</dc:title>
  <dc:subject>График КР</dc:subject>
  <dc:creator>Вашило</dc:creator>
  <cp:keywords/>
  <dc:description/>
  <cp:lastModifiedBy>37533</cp:lastModifiedBy>
  <cp:lastPrinted>2023-12-18T07:55:33Z</cp:lastPrinted>
  <dcterms:created xsi:type="dcterms:W3CDTF">2017-01-11T09:19:13Z</dcterms:created>
  <dcterms:modified xsi:type="dcterms:W3CDTF">2023-12-22T14:27:39Z</dcterms:modified>
  <cp:category/>
  <cp:version/>
  <cp:contentType/>
  <cp:contentStatus/>
</cp:coreProperties>
</file>